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B8B5B8A-2F62-4E90-8F16-EAA7C1AB16E1}" xr6:coauthVersionLast="47" xr6:coauthVersionMax="47" xr10:uidLastSave="{00000000-0000-0000-0000-000000000000}"/>
  <bookViews>
    <workbookView xWindow="-120" yWindow="-120" windowWidth="20730" windowHeight="11040" xr2:uid="{86D966CD-B76E-4C23-85B0-85189C3234EC}"/>
  </bookViews>
  <sheets>
    <sheet name="障害者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H51" i="1"/>
  <c r="G51" i="1"/>
  <c r="E51" i="1"/>
  <c r="I50" i="1"/>
  <c r="H50" i="1"/>
  <c r="G50" i="1"/>
  <c r="E50" i="1"/>
  <c r="I49" i="1"/>
  <c r="H49" i="1"/>
  <c r="G49" i="1"/>
  <c r="E49" i="1"/>
  <c r="I48" i="1"/>
  <c r="H48" i="1"/>
  <c r="G48" i="1"/>
  <c r="E48" i="1"/>
  <c r="I47" i="1"/>
  <c r="H47" i="1"/>
  <c r="G47" i="1"/>
  <c r="E47" i="1"/>
  <c r="I46" i="1"/>
  <c r="H46" i="1"/>
  <c r="E46" i="1"/>
  <c r="H45" i="1"/>
  <c r="I45" i="1" s="1"/>
  <c r="E45" i="1"/>
  <c r="H44" i="1"/>
  <c r="I44" i="1" s="1"/>
  <c r="G44" i="1"/>
  <c r="E44" i="1"/>
  <c r="I43" i="1"/>
  <c r="H43" i="1"/>
  <c r="E43" i="1"/>
  <c r="H42" i="1"/>
  <c r="I42" i="1" s="1"/>
  <c r="E42" i="1"/>
  <c r="H41" i="1"/>
  <c r="I41" i="1" s="1"/>
  <c r="E41" i="1"/>
  <c r="H40" i="1"/>
  <c r="I40" i="1" s="1"/>
  <c r="G40" i="1"/>
  <c r="E40" i="1"/>
  <c r="H39" i="1"/>
  <c r="I39" i="1" s="1"/>
  <c r="G39" i="1"/>
  <c r="E39" i="1"/>
  <c r="H38" i="1"/>
  <c r="I38" i="1" s="1"/>
  <c r="G38" i="1"/>
  <c r="E38" i="1"/>
  <c r="H37" i="1"/>
  <c r="I37" i="1" s="1"/>
  <c r="G37" i="1"/>
  <c r="E37" i="1"/>
  <c r="H36" i="1"/>
  <c r="I36" i="1" s="1"/>
  <c r="G36" i="1"/>
  <c r="E36" i="1"/>
  <c r="H35" i="1"/>
  <c r="I35" i="1" s="1"/>
  <c r="G35" i="1"/>
  <c r="E35" i="1"/>
  <c r="H34" i="1"/>
  <c r="I34" i="1" s="1"/>
  <c r="G34" i="1"/>
  <c r="E34" i="1"/>
  <c r="H33" i="1"/>
  <c r="I33" i="1" s="1"/>
  <c r="G33" i="1"/>
  <c r="E33" i="1"/>
  <c r="H32" i="1"/>
  <c r="I32" i="1" s="1"/>
  <c r="E32" i="1"/>
  <c r="H28" i="1"/>
  <c r="I28" i="1" s="1"/>
  <c r="E28" i="1"/>
  <c r="H27" i="1"/>
  <c r="I27" i="1" s="1"/>
  <c r="E27" i="1"/>
  <c r="I26" i="1"/>
  <c r="H26" i="1"/>
  <c r="G26" i="1"/>
  <c r="E26" i="1"/>
  <c r="I25" i="1"/>
  <c r="H25" i="1"/>
  <c r="E25" i="1"/>
  <c r="H24" i="1"/>
  <c r="I24" i="1" s="1"/>
  <c r="G24" i="1"/>
  <c r="E24" i="1"/>
  <c r="H23" i="1"/>
  <c r="I23" i="1" s="1"/>
  <c r="E23" i="1"/>
  <c r="H22" i="1"/>
  <c r="G22" i="1"/>
  <c r="I22" i="1" s="1"/>
  <c r="E22" i="1"/>
  <c r="H21" i="1"/>
  <c r="I21" i="1" s="1"/>
  <c r="E21" i="1"/>
  <c r="H17" i="1"/>
  <c r="G17" i="1"/>
  <c r="I17" i="1" s="1"/>
  <c r="E17" i="1"/>
  <c r="H16" i="1"/>
  <c r="G16" i="1"/>
  <c r="I16" i="1" s="1"/>
  <c r="E16" i="1"/>
  <c r="H15" i="1"/>
  <c r="G15" i="1"/>
  <c r="I15" i="1" s="1"/>
  <c r="E15" i="1"/>
  <c r="H14" i="1"/>
  <c r="G14" i="1"/>
  <c r="I14" i="1" s="1"/>
  <c r="E14" i="1"/>
  <c r="H13" i="1"/>
  <c r="G13" i="1"/>
  <c r="I13" i="1" s="1"/>
  <c r="E13" i="1"/>
  <c r="H12" i="1"/>
  <c r="G12" i="1"/>
  <c r="I12" i="1" s="1"/>
  <c r="E12" i="1"/>
  <c r="H8" i="1"/>
  <c r="G8" i="1"/>
  <c r="I8" i="1" s="1"/>
  <c r="E8" i="1"/>
  <c r="H7" i="1"/>
  <c r="G7" i="1"/>
  <c r="I7" i="1" s="1"/>
  <c r="E7" i="1"/>
  <c r="H6" i="1"/>
  <c r="G6" i="1"/>
  <c r="I6" i="1" s="1"/>
  <c r="E6" i="1"/>
  <c r="H5" i="1"/>
  <c r="I5" i="1" s="1"/>
  <c r="G5" i="1"/>
  <c r="E5" i="1"/>
  <c r="I4" i="1"/>
  <c r="H4" i="1"/>
  <c r="G4" i="1"/>
  <c r="E4" i="1"/>
  <c r="I3" i="1"/>
  <c r="H3" i="1"/>
  <c r="G3" i="1"/>
  <c r="E3" i="1"/>
</calcChain>
</file>

<file path=xl/sharedStrings.xml><?xml version="1.0" encoding="utf-8"?>
<sst xmlns="http://schemas.openxmlformats.org/spreadsheetml/2006/main" count="77" uniqueCount="46">
  <si>
    <t>計画相談支援給付費</t>
    <rPh sb="0" eb="4">
      <t>ケイカクソウダン</t>
    </rPh>
    <rPh sb="4" eb="9">
      <t>シエンキュウフヒ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</si>
  <si>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</si>
  <si>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</si>
  <si>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サービス利用支援費</t>
    <rPh sb="4" eb="9">
      <t>リヨウシエンヒ</t>
    </rPh>
    <phoneticPr fontId="2"/>
  </si>
  <si>
    <t>令和３年度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</si>
  <si>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</si>
  <si>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引き上げ分</t>
    <rPh sb="0" eb="1">
      <t>ヒ</t>
    </rPh>
    <rPh sb="2" eb="3">
      <t>ア</t>
    </rPh>
    <rPh sb="4" eb="5">
      <t>ブン</t>
    </rPh>
    <phoneticPr fontId="2"/>
  </si>
  <si>
    <t>機能強化型（Ⅰ）</t>
    <rPh sb="0" eb="5">
      <t>キノウキョウカガタ</t>
    </rPh>
    <phoneticPr fontId="2"/>
  </si>
  <si>
    <t>機能強化型（Ⅱ）</t>
    <rPh sb="0" eb="5">
      <t>キノウキョウカガタ</t>
    </rPh>
    <phoneticPr fontId="2"/>
  </si>
  <si>
    <t>機能強化型（Ⅲ）</t>
    <rPh sb="0" eb="5">
      <t>キノウキョウカガタ</t>
    </rPh>
    <phoneticPr fontId="2"/>
  </si>
  <si>
    <t>機能強化型（Ⅳ）</t>
    <rPh sb="0" eb="5">
      <t>キノウキョウカガタ</t>
    </rPh>
    <phoneticPr fontId="2"/>
  </si>
  <si>
    <t>サービス利用支援費（Ⅰ）</t>
    <rPh sb="4" eb="9">
      <t>リヨウシエンヒ</t>
    </rPh>
    <phoneticPr fontId="2"/>
  </si>
  <si>
    <t>サービス利用支援費（Ⅱ）</t>
    <rPh sb="4" eb="9">
      <t>リヨウシエンヒ</t>
    </rPh>
    <phoneticPr fontId="2"/>
  </si>
  <si>
    <t>継続サービス利用支援費</t>
    <rPh sb="0" eb="2">
      <t>ケイゾク</t>
    </rPh>
    <rPh sb="6" eb="11">
      <t>リヨウシエンヒ</t>
    </rPh>
    <phoneticPr fontId="2"/>
  </si>
  <si>
    <t>継続サービス利用支援費（Ⅰ）</t>
    <rPh sb="0" eb="2">
      <t>ケイゾク</t>
    </rPh>
    <rPh sb="6" eb="11">
      <t>リヨウシエンヒ</t>
    </rPh>
    <phoneticPr fontId="2"/>
  </si>
  <si>
    <t>継続サービス利用支援費（Ⅱ）</t>
    <rPh sb="0" eb="2">
      <t>ケイゾク</t>
    </rPh>
    <rPh sb="6" eb="11">
      <t>リヨウシエンヒ</t>
    </rPh>
    <phoneticPr fontId="2"/>
  </si>
  <si>
    <t>体制加算</t>
    <rPh sb="0" eb="4">
      <t>タイセイカサン</t>
    </rPh>
    <phoneticPr fontId="2"/>
  </si>
  <si>
    <t>行動障害支援体制加算（Ⅰ）</t>
    <rPh sb="0" eb="2">
      <t>コウドウ</t>
    </rPh>
    <rPh sb="2" eb="8">
      <t>ショウガイシエンタイセイ</t>
    </rPh>
    <rPh sb="8" eb="10">
      <t>カサン</t>
    </rPh>
    <phoneticPr fontId="2"/>
  </si>
  <si>
    <t>行動障害支援体制加算（Ⅱ）</t>
    <rPh sb="0" eb="2">
      <t>コウドウ</t>
    </rPh>
    <rPh sb="2" eb="8">
      <t>ショウガイシエンタイセイ</t>
    </rPh>
    <rPh sb="8" eb="10">
      <t>カサン</t>
    </rPh>
    <phoneticPr fontId="2"/>
  </si>
  <si>
    <t>要医療児者支援体制加算（Ⅰ）</t>
    <rPh sb="0" eb="5">
      <t>ヨウイリョウジシャ</t>
    </rPh>
    <rPh sb="5" eb="11">
      <t>シエンタイセイカサン</t>
    </rPh>
    <phoneticPr fontId="2"/>
  </si>
  <si>
    <t>要医療児者支援体制加算（Ⅱ）</t>
    <rPh sb="0" eb="5">
      <t>ヨウイリョウジシャ</t>
    </rPh>
    <rPh sb="5" eb="11">
      <t>シエンタイセイカサン</t>
    </rPh>
    <phoneticPr fontId="2"/>
  </si>
  <si>
    <t>精神障害者支援体制加算（Ⅰ）</t>
    <rPh sb="0" eb="5">
      <t>セイシンショウガイシャ</t>
    </rPh>
    <rPh sb="5" eb="11">
      <t>シエンタイセイカサン</t>
    </rPh>
    <phoneticPr fontId="2"/>
  </si>
  <si>
    <t>精神障害者支援体制加算（Ⅱ）</t>
    <rPh sb="0" eb="5">
      <t>セイシンショウガイシャ</t>
    </rPh>
    <rPh sb="5" eb="11">
      <t>シエンタイセイカサン</t>
    </rPh>
    <phoneticPr fontId="2"/>
  </si>
  <si>
    <t>高次脳機能障害支援体制加算（Ⅰ）</t>
    <rPh sb="0" eb="7">
      <t>コウジノウキノウショウガイ</t>
    </rPh>
    <rPh sb="7" eb="13">
      <t>シエンタイセイカサン</t>
    </rPh>
    <phoneticPr fontId="2"/>
  </si>
  <si>
    <t>高次脳機能障害支援体制加算（Ⅱ）</t>
    <rPh sb="0" eb="7">
      <t>コウジノウキノウショウガイ</t>
    </rPh>
    <rPh sb="7" eb="13">
      <t>シエンタイセイカサン</t>
    </rPh>
    <phoneticPr fontId="2"/>
  </si>
  <si>
    <t>各種加算</t>
    <rPh sb="0" eb="2">
      <t>カクシュ</t>
    </rPh>
    <rPh sb="2" eb="4">
      <t>カサン</t>
    </rPh>
    <phoneticPr fontId="2"/>
  </si>
  <si>
    <t>主任相談支援専門員配置加算（Ⅰ）</t>
    <rPh sb="0" eb="9">
      <t>シュニンソウダンシエンセンモンイン</t>
    </rPh>
    <rPh sb="9" eb="13">
      <t>ハイチカサン</t>
    </rPh>
    <phoneticPr fontId="2"/>
  </si>
  <si>
    <t>主任相談支援専門員配置加算（Ⅱ）</t>
    <rPh sb="0" eb="9">
      <t>シュニンソウダンシエンセンモンイン</t>
    </rPh>
    <rPh sb="9" eb="13">
      <t>ハイチカサン</t>
    </rPh>
    <phoneticPr fontId="2"/>
  </si>
  <si>
    <t>初回加算</t>
    <rPh sb="0" eb="4">
      <t>ショカイカサン</t>
    </rPh>
    <phoneticPr fontId="2"/>
  </si>
  <si>
    <t>入院時情報連携加算（Ⅰ）</t>
    <rPh sb="0" eb="5">
      <t>ニュウインジジョウホウ</t>
    </rPh>
    <rPh sb="5" eb="9">
      <t>レンケイカサン</t>
    </rPh>
    <phoneticPr fontId="2"/>
  </si>
  <si>
    <t>入院時情報連携加算（Ⅱ）</t>
    <rPh sb="0" eb="5">
      <t>ニュウインジジョウホウ</t>
    </rPh>
    <rPh sb="5" eb="9">
      <t>レンケイカサン</t>
    </rPh>
    <phoneticPr fontId="2"/>
  </si>
  <si>
    <t>退院・退所加算</t>
    <rPh sb="0" eb="2">
      <t>タイイン</t>
    </rPh>
    <rPh sb="3" eb="7">
      <t>タイショカサン</t>
    </rPh>
    <phoneticPr fontId="2"/>
  </si>
  <si>
    <t>居宅介護支援事業所等連携加算
情報提供以外</t>
    <rPh sb="0" eb="10">
      <t>キョタクカイゴシエンジギョウショトウ</t>
    </rPh>
    <rPh sb="10" eb="14">
      <t>レンケイカサン</t>
    </rPh>
    <rPh sb="15" eb="17">
      <t>ジョウホウ</t>
    </rPh>
    <rPh sb="17" eb="19">
      <t>テイキョウ</t>
    </rPh>
    <rPh sb="19" eb="21">
      <t>イガイ</t>
    </rPh>
    <phoneticPr fontId="2"/>
  </si>
  <si>
    <t>居宅介護支援事業所等連携加算
情報提供</t>
    <rPh sb="0" eb="10">
      <t>キョタクカイゴシエンジギョウショトウ</t>
    </rPh>
    <rPh sb="10" eb="14">
      <t>レンケイカサン</t>
    </rPh>
    <rPh sb="15" eb="17">
      <t>ジョウホウ</t>
    </rPh>
    <rPh sb="17" eb="19">
      <t>テイキョウ</t>
    </rPh>
    <phoneticPr fontId="2"/>
  </si>
  <si>
    <t>医療・保育・教育機関等連携加算
計画作成月面談</t>
    <rPh sb="0" eb="2">
      <t>イリョウ</t>
    </rPh>
    <rPh sb="3" eb="5">
      <t>ホイク</t>
    </rPh>
    <rPh sb="6" eb="8">
      <t>キョウイク</t>
    </rPh>
    <rPh sb="8" eb="10">
      <t>キカン</t>
    </rPh>
    <rPh sb="10" eb="11">
      <t>トウ</t>
    </rPh>
    <rPh sb="11" eb="15">
      <t>レンケイカサン</t>
    </rPh>
    <rPh sb="16" eb="18">
      <t>ケイカク</t>
    </rPh>
    <rPh sb="18" eb="20">
      <t>サクセイ</t>
    </rPh>
    <rPh sb="20" eb="21">
      <t>ツキ</t>
    </rPh>
    <rPh sb="21" eb="23">
      <t>メンダン</t>
    </rPh>
    <phoneticPr fontId="2"/>
  </si>
  <si>
    <t>医療・保育・教育機関等連携加算
モニタリング月面談</t>
    <rPh sb="0" eb="2">
      <t>イリョウ</t>
    </rPh>
    <rPh sb="3" eb="5">
      <t>ホイク</t>
    </rPh>
    <rPh sb="6" eb="8">
      <t>キョウイク</t>
    </rPh>
    <rPh sb="8" eb="10">
      <t>キカン</t>
    </rPh>
    <rPh sb="10" eb="11">
      <t>トウ</t>
    </rPh>
    <rPh sb="11" eb="15">
      <t>レンケイカサン</t>
    </rPh>
    <rPh sb="22" eb="23">
      <t>ツキ</t>
    </rPh>
    <rPh sb="23" eb="25">
      <t>メンダン</t>
    </rPh>
    <phoneticPr fontId="2"/>
  </si>
  <si>
    <t>医療・保育・教育機関等連携加算
通院同行</t>
    <rPh sb="0" eb="2">
      <t>イリョウ</t>
    </rPh>
    <rPh sb="3" eb="5">
      <t>ホイク</t>
    </rPh>
    <rPh sb="6" eb="8">
      <t>キョウイク</t>
    </rPh>
    <rPh sb="8" eb="10">
      <t>キカン</t>
    </rPh>
    <rPh sb="10" eb="11">
      <t>トウ</t>
    </rPh>
    <rPh sb="11" eb="15">
      <t>レンケイカサン</t>
    </rPh>
    <rPh sb="16" eb="20">
      <t>ツウインドウコウ</t>
    </rPh>
    <phoneticPr fontId="2"/>
  </si>
  <si>
    <t>医療・保育・教育機関等連携加算
情報提供</t>
    <rPh sb="0" eb="2">
      <t>イリョウ</t>
    </rPh>
    <rPh sb="3" eb="5">
      <t>ホイク</t>
    </rPh>
    <rPh sb="6" eb="8">
      <t>キョウイク</t>
    </rPh>
    <rPh sb="8" eb="10">
      <t>キカン</t>
    </rPh>
    <rPh sb="10" eb="11">
      <t>トウ</t>
    </rPh>
    <rPh sb="11" eb="15">
      <t>レンケイカサン</t>
    </rPh>
    <rPh sb="16" eb="20">
      <t>ジョウホウテイキョウ</t>
    </rPh>
    <phoneticPr fontId="2"/>
  </si>
  <si>
    <t>集中支援加算</t>
    <rPh sb="0" eb="6">
      <t>シュウチュウシエンカサン</t>
    </rPh>
    <phoneticPr fontId="2"/>
  </si>
  <si>
    <t>集中支援加算（通院同行）</t>
    <rPh sb="0" eb="6">
      <t>シュウチュウシエンカサン</t>
    </rPh>
    <rPh sb="7" eb="11">
      <t>ツウインドウコウ</t>
    </rPh>
    <phoneticPr fontId="2"/>
  </si>
  <si>
    <t>集中支援加算（情報提供）</t>
    <rPh sb="0" eb="6">
      <t>シュウチュウシエンカサン</t>
    </rPh>
    <rPh sb="7" eb="11">
      <t>ジョウホウテイキョウ</t>
    </rPh>
    <phoneticPr fontId="2"/>
  </si>
  <si>
    <t>サービス担当者会議実施加算</t>
    <rPh sb="4" eb="9">
      <t>タントウシャカイギ</t>
    </rPh>
    <rPh sb="9" eb="13">
      <t>ジッシカサン</t>
    </rPh>
    <phoneticPr fontId="2"/>
  </si>
  <si>
    <t>サービス提供時モニタリング加算</t>
    <rPh sb="4" eb="7">
      <t>テイキョウジ</t>
    </rPh>
    <rPh sb="13" eb="15">
      <t>カサン</t>
    </rPh>
    <phoneticPr fontId="2"/>
  </si>
  <si>
    <t>ピアサポート体制加算</t>
    <rPh sb="6" eb="10">
      <t>タイセイカサン</t>
    </rPh>
    <phoneticPr fontId="2"/>
  </si>
  <si>
    <t>地域生活支援拠点等相談強化加算</t>
    <rPh sb="0" eb="9">
      <t>チイキセイカツシエンキョテントウ</t>
    </rPh>
    <rPh sb="9" eb="13">
      <t>ソウダンキョウカ</t>
    </rPh>
    <rPh sb="13" eb="15">
      <t>カサン</t>
    </rPh>
    <phoneticPr fontId="2"/>
  </si>
  <si>
    <t>地域体制強化共同支援加算</t>
    <rPh sb="0" eb="12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</si>
</sst>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7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8" tint="-0.49998474074526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5" fontId="3" fillId="0" borderId="1" xfId="0" applyNumberFormat="1" applyFont="1" applyBorder="1" applyAlignment="1">
      <alignment horizontal="center" vertical="center"/>
    </xf>
    <xf numFmtId="5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/>
    </xf>
    <xf numFmtId="6" fontId="3" fillId="0" borderId="1" xfId="0" applyNumberFormat="1" applyFont="1" applyBorder="1" applyAlignment="1">
      <alignment horizontal="center" vertical="center"/>
    </xf>
    <xf numFmtId="6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C4C96-2551-4480-AEC8-BB7134A982AA}">
  <dimension ref="A1:I51"/>
  <sheetViews>
    <sheetView tabSelected="1" workbookViewId="0">
      <selection activeCell="N5" sqref="N5"/>
    </sheetView>
  </sheetViews>
  <sheetFormatPr defaultRowHeight="16.5" x14ac:dyDescent="0.35"/>
  <cols>
    <col min="1" max="1" width="33.75" style="13" customWidth="1"/>
    <col min="2" max="2" width="0.625" style="2" customWidth="1"/>
    <col min="3" max="5" width="9.625" style="4" customWidth="1"/>
    <col min="6" max="6" width="0.625" style="4" customWidth="1"/>
    <col min="7" max="9" width="9.625" style="4" customWidth="1"/>
    <col min="10" max="16384" width="9" style="2"/>
  </cols>
  <sheetData>
    <row r="1" spans="1:9" ht="15" customHeight="1" x14ac:dyDescent="0.35">
      <c r="A1" s="1" t="s">
        <v>0</v>
      </c>
      <c r="C1" s="3" t="s">
        <v>1</v>
      </c>
      <c r="D1" s="3"/>
      <c r="E1" s="3"/>
      <c r="G1" s="3" t="s">
        <v>2</v>
      </c>
      <c r="H1" s="3"/>
      <c r="I1" s="3"/>
    </row>
    <row r="2" spans="1:9" ht="15" customHeight="1" x14ac:dyDescent="0.35">
      <c r="A2" s="5" t="s">
        <v>3</v>
      </c>
      <c r="C2" s="6" t="s">
        <v>4</v>
      </c>
      <c r="D2" s="6" t="s">
        <v>5</v>
      </c>
      <c r="E2" s="6" t="s">
        <v>6</v>
      </c>
      <c r="G2" s="6" t="s">
        <v>4</v>
      </c>
      <c r="H2" s="6" t="s">
        <v>5</v>
      </c>
      <c r="I2" s="6" t="s">
        <v>6</v>
      </c>
    </row>
    <row r="3" spans="1:9" ht="15" customHeight="1" x14ac:dyDescent="0.35">
      <c r="A3" s="7" t="s">
        <v>7</v>
      </c>
      <c r="C3" s="8">
        <v>1864</v>
      </c>
      <c r="D3" s="8">
        <v>2014</v>
      </c>
      <c r="E3" s="9">
        <f>SUM(D3)-C3</f>
        <v>150</v>
      </c>
      <c r="G3" s="10">
        <f>1864*10.9</f>
        <v>20317.600000000002</v>
      </c>
      <c r="H3" s="10">
        <f>10.9*2014</f>
        <v>21952.600000000002</v>
      </c>
      <c r="I3" s="11">
        <f>SUM(H3)-G3</f>
        <v>1635</v>
      </c>
    </row>
    <row r="4" spans="1:9" ht="15" customHeight="1" x14ac:dyDescent="0.35">
      <c r="A4" s="7" t="s">
        <v>8</v>
      </c>
      <c r="C4" s="8">
        <v>1764</v>
      </c>
      <c r="D4" s="8">
        <v>1914</v>
      </c>
      <c r="E4" s="9">
        <f t="shared" ref="E4:E8" si="0">SUM(D4)-C4</f>
        <v>150</v>
      </c>
      <c r="G4" s="10">
        <f>1764*10.9</f>
        <v>19227.600000000002</v>
      </c>
      <c r="H4" s="10">
        <f>10.9*1914</f>
        <v>20862.600000000002</v>
      </c>
      <c r="I4" s="11">
        <f t="shared" ref="I4:I8" si="1">SUM(H4)-G4</f>
        <v>1635</v>
      </c>
    </row>
    <row r="5" spans="1:9" ht="15" customHeight="1" x14ac:dyDescent="0.35">
      <c r="A5" s="7" t="s">
        <v>9</v>
      </c>
      <c r="C5" s="8">
        <v>1672</v>
      </c>
      <c r="D5" s="8">
        <v>1822</v>
      </c>
      <c r="E5" s="9">
        <f t="shared" si="0"/>
        <v>150</v>
      </c>
      <c r="G5" s="10">
        <f>1672*10.9</f>
        <v>18224.8</v>
      </c>
      <c r="H5" s="10">
        <f>10.9*1822</f>
        <v>19859.8</v>
      </c>
      <c r="I5" s="11">
        <f t="shared" si="1"/>
        <v>1635</v>
      </c>
    </row>
    <row r="6" spans="1:9" ht="15" customHeight="1" x14ac:dyDescent="0.35">
      <c r="A6" s="7" t="s">
        <v>10</v>
      </c>
      <c r="C6" s="8">
        <v>1622</v>
      </c>
      <c r="D6" s="8">
        <v>1672</v>
      </c>
      <c r="E6" s="9">
        <f t="shared" si="0"/>
        <v>50</v>
      </c>
      <c r="G6" s="10">
        <f>1622*10.9</f>
        <v>17679.8</v>
      </c>
      <c r="H6" s="10">
        <f>10.9*1672</f>
        <v>18224.8</v>
      </c>
      <c r="I6" s="11">
        <f t="shared" si="1"/>
        <v>545</v>
      </c>
    </row>
    <row r="7" spans="1:9" ht="15" customHeight="1" x14ac:dyDescent="0.35">
      <c r="A7" s="7" t="s">
        <v>11</v>
      </c>
      <c r="C7" s="8">
        <v>1522</v>
      </c>
      <c r="D7" s="8">
        <v>1572</v>
      </c>
      <c r="E7" s="9">
        <f t="shared" si="0"/>
        <v>50</v>
      </c>
      <c r="G7" s="10">
        <f>1522*10.9</f>
        <v>16589.8</v>
      </c>
      <c r="H7" s="10">
        <f>10.9*1572</f>
        <v>17134.8</v>
      </c>
      <c r="I7" s="11">
        <f t="shared" si="1"/>
        <v>545</v>
      </c>
    </row>
    <row r="8" spans="1:9" ht="15" customHeight="1" x14ac:dyDescent="0.35">
      <c r="A8" s="7" t="s">
        <v>12</v>
      </c>
      <c r="C8" s="8">
        <v>732</v>
      </c>
      <c r="D8" s="8">
        <v>732</v>
      </c>
      <c r="E8" s="12">
        <f t="shared" si="0"/>
        <v>0</v>
      </c>
      <c r="G8" s="10">
        <f>732*10.9</f>
        <v>7978.8</v>
      </c>
      <c r="H8" s="10">
        <f>10.9*732</f>
        <v>7978.8</v>
      </c>
      <c r="I8" s="10">
        <f t="shared" si="1"/>
        <v>0</v>
      </c>
    </row>
    <row r="9" spans="1:9" ht="5.0999999999999996" customHeight="1" x14ac:dyDescent="0.35"/>
    <row r="10" spans="1:9" ht="15" customHeight="1" x14ac:dyDescent="0.35">
      <c r="C10" s="3" t="s">
        <v>1</v>
      </c>
      <c r="D10" s="3"/>
      <c r="E10" s="3"/>
      <c r="G10" s="3" t="s">
        <v>2</v>
      </c>
      <c r="H10" s="3"/>
      <c r="I10" s="3"/>
    </row>
    <row r="11" spans="1:9" ht="15" customHeight="1" x14ac:dyDescent="0.35">
      <c r="A11" s="5" t="s">
        <v>13</v>
      </c>
      <c r="C11" s="6" t="s">
        <v>4</v>
      </c>
      <c r="D11" s="6" t="s">
        <v>5</v>
      </c>
      <c r="E11" s="6" t="s">
        <v>6</v>
      </c>
      <c r="G11" s="6" t="s">
        <v>4</v>
      </c>
      <c r="H11" s="6" t="s">
        <v>5</v>
      </c>
      <c r="I11" s="6" t="s">
        <v>6</v>
      </c>
    </row>
    <row r="12" spans="1:9" ht="15" customHeight="1" x14ac:dyDescent="0.35">
      <c r="A12" s="7" t="s">
        <v>7</v>
      </c>
      <c r="C12" s="8">
        <v>1613</v>
      </c>
      <c r="D12" s="8">
        <v>1761</v>
      </c>
      <c r="E12" s="14">
        <f>SUM(D12)-C12</f>
        <v>148</v>
      </c>
      <c r="G12" s="10">
        <f>10.9*1613</f>
        <v>17581.7</v>
      </c>
      <c r="H12" s="10">
        <f>10.9*1761</f>
        <v>19194.900000000001</v>
      </c>
      <c r="I12" s="11">
        <f>SUM(H12)-G12</f>
        <v>1613.2000000000007</v>
      </c>
    </row>
    <row r="13" spans="1:9" ht="15" customHeight="1" x14ac:dyDescent="0.35">
      <c r="A13" s="7" t="s">
        <v>8</v>
      </c>
      <c r="C13" s="8">
        <v>1513</v>
      </c>
      <c r="D13" s="8">
        <v>1661</v>
      </c>
      <c r="E13" s="14">
        <f t="shared" ref="E13:E17" si="2">SUM(D13)-C13</f>
        <v>148</v>
      </c>
      <c r="G13" s="10">
        <f>10.9*1513</f>
        <v>16491.7</v>
      </c>
      <c r="H13" s="10">
        <f>10.9*1661</f>
        <v>18104.900000000001</v>
      </c>
      <c r="I13" s="11">
        <f t="shared" ref="I13:I17" si="3">SUM(H13)-G13</f>
        <v>1613.2000000000007</v>
      </c>
    </row>
    <row r="14" spans="1:9" ht="15" customHeight="1" x14ac:dyDescent="0.35">
      <c r="A14" s="7" t="s">
        <v>9</v>
      </c>
      <c r="C14" s="8">
        <v>1410</v>
      </c>
      <c r="D14" s="8">
        <v>1558</v>
      </c>
      <c r="E14" s="14">
        <f t="shared" si="2"/>
        <v>148</v>
      </c>
      <c r="G14" s="10">
        <f>10.9*1410</f>
        <v>15369</v>
      </c>
      <c r="H14" s="10">
        <f>10.9*1558</f>
        <v>16982.2</v>
      </c>
      <c r="I14" s="11">
        <f t="shared" si="3"/>
        <v>1613.2000000000007</v>
      </c>
    </row>
    <row r="15" spans="1:9" ht="15" customHeight="1" x14ac:dyDescent="0.35">
      <c r="A15" s="7" t="s">
        <v>10</v>
      </c>
      <c r="C15" s="8">
        <v>1360</v>
      </c>
      <c r="D15" s="8">
        <v>1408</v>
      </c>
      <c r="E15" s="14">
        <f t="shared" si="2"/>
        <v>48</v>
      </c>
      <c r="G15" s="10">
        <f>10.9*1360</f>
        <v>14824</v>
      </c>
      <c r="H15" s="10">
        <f>10.9*1408</f>
        <v>15347.2</v>
      </c>
      <c r="I15" s="11">
        <f t="shared" si="3"/>
        <v>523.20000000000073</v>
      </c>
    </row>
    <row r="16" spans="1:9" ht="15" customHeight="1" x14ac:dyDescent="0.35">
      <c r="A16" s="7" t="s">
        <v>14</v>
      </c>
      <c r="C16" s="8">
        <v>1260</v>
      </c>
      <c r="D16" s="8">
        <v>1308</v>
      </c>
      <c r="E16" s="14">
        <f t="shared" si="2"/>
        <v>48</v>
      </c>
      <c r="G16" s="10">
        <f>10.9*1260</f>
        <v>13734</v>
      </c>
      <c r="H16" s="10">
        <f>10.9*1308</f>
        <v>14257.2</v>
      </c>
      <c r="I16" s="11">
        <f t="shared" si="3"/>
        <v>523.20000000000073</v>
      </c>
    </row>
    <row r="17" spans="1:9" ht="15" customHeight="1" x14ac:dyDescent="0.35">
      <c r="A17" s="7" t="s">
        <v>15</v>
      </c>
      <c r="C17" s="8">
        <v>606</v>
      </c>
      <c r="D17" s="8">
        <v>606</v>
      </c>
      <c r="E17" s="8">
        <f t="shared" si="2"/>
        <v>0</v>
      </c>
      <c r="G17" s="10">
        <f>10.9*606</f>
        <v>6605.4000000000005</v>
      </c>
      <c r="H17" s="10">
        <f>10.9*606</f>
        <v>6605.4000000000005</v>
      </c>
      <c r="I17" s="10">
        <f t="shared" si="3"/>
        <v>0</v>
      </c>
    </row>
    <row r="18" spans="1:9" ht="5.0999999999999996" customHeight="1" x14ac:dyDescent="0.35"/>
    <row r="19" spans="1:9" ht="15" customHeight="1" x14ac:dyDescent="0.35">
      <c r="C19" s="3" t="s">
        <v>1</v>
      </c>
      <c r="D19" s="3"/>
      <c r="E19" s="3"/>
      <c r="G19" s="3" t="s">
        <v>2</v>
      </c>
      <c r="H19" s="3"/>
      <c r="I19" s="3"/>
    </row>
    <row r="20" spans="1:9" ht="15" customHeight="1" x14ac:dyDescent="0.35">
      <c r="A20" s="15" t="s">
        <v>16</v>
      </c>
      <c r="C20" s="6" t="s">
        <v>4</v>
      </c>
      <c r="D20" s="6" t="s">
        <v>5</v>
      </c>
      <c r="E20" s="6" t="s">
        <v>6</v>
      </c>
      <c r="G20" s="6" t="s">
        <v>4</v>
      </c>
      <c r="H20" s="6" t="s">
        <v>5</v>
      </c>
      <c r="I20" s="6" t="s">
        <v>6</v>
      </c>
    </row>
    <row r="21" spans="1:9" ht="15" customHeight="1" x14ac:dyDescent="0.35">
      <c r="A21" s="16" t="s">
        <v>17</v>
      </c>
      <c r="C21" s="8"/>
      <c r="D21" s="8">
        <v>60</v>
      </c>
      <c r="E21" s="14">
        <f>SUM(D21)-C21</f>
        <v>60</v>
      </c>
      <c r="G21" s="17"/>
      <c r="H21" s="17">
        <f>10.9*60</f>
        <v>654</v>
      </c>
      <c r="I21" s="18">
        <f>SUM(H21)-G21</f>
        <v>654</v>
      </c>
    </row>
    <row r="22" spans="1:9" ht="15" customHeight="1" x14ac:dyDescent="0.35">
      <c r="A22" s="7" t="s">
        <v>18</v>
      </c>
      <c r="C22" s="8">
        <v>35</v>
      </c>
      <c r="D22" s="8">
        <v>30</v>
      </c>
      <c r="E22" s="8">
        <f t="shared" ref="E22:E28" si="4">SUM(D22)-C22</f>
        <v>-5</v>
      </c>
      <c r="G22" s="17">
        <f>10.9*35</f>
        <v>381.5</v>
      </c>
      <c r="H22" s="17">
        <f>10.9*30</f>
        <v>327</v>
      </c>
      <c r="I22" s="17">
        <f t="shared" ref="I22:I28" si="5">SUM(H22)-G22</f>
        <v>-54.5</v>
      </c>
    </row>
    <row r="23" spans="1:9" ht="15" customHeight="1" x14ac:dyDescent="0.35">
      <c r="A23" s="16" t="s">
        <v>19</v>
      </c>
      <c r="C23" s="8"/>
      <c r="D23" s="8">
        <v>60</v>
      </c>
      <c r="E23" s="14">
        <f t="shared" si="4"/>
        <v>60</v>
      </c>
      <c r="G23" s="17"/>
      <c r="H23" s="17">
        <f>10.9*60</f>
        <v>654</v>
      </c>
      <c r="I23" s="18">
        <f t="shared" si="5"/>
        <v>654</v>
      </c>
    </row>
    <row r="24" spans="1:9" ht="15" customHeight="1" x14ac:dyDescent="0.35">
      <c r="A24" s="7" t="s">
        <v>20</v>
      </c>
      <c r="C24" s="8">
        <v>35</v>
      </c>
      <c r="D24" s="8">
        <v>30</v>
      </c>
      <c r="E24" s="8">
        <f t="shared" si="4"/>
        <v>-5</v>
      </c>
      <c r="G24" s="17">
        <f>10.9*35</f>
        <v>381.5</v>
      </c>
      <c r="H24" s="17">
        <f>10.9*30</f>
        <v>327</v>
      </c>
      <c r="I24" s="17">
        <f t="shared" si="5"/>
        <v>-54.5</v>
      </c>
    </row>
    <row r="25" spans="1:9" ht="15" customHeight="1" x14ac:dyDescent="0.35">
      <c r="A25" s="16" t="s">
        <v>21</v>
      </c>
      <c r="C25" s="8"/>
      <c r="D25" s="8">
        <v>60</v>
      </c>
      <c r="E25" s="14">
        <f t="shared" si="4"/>
        <v>60</v>
      </c>
      <c r="G25" s="17"/>
      <c r="H25" s="17">
        <f>10.9*60</f>
        <v>654</v>
      </c>
      <c r="I25" s="18">
        <f t="shared" si="5"/>
        <v>654</v>
      </c>
    </row>
    <row r="26" spans="1:9" ht="15" customHeight="1" x14ac:dyDescent="0.35">
      <c r="A26" s="7" t="s">
        <v>22</v>
      </c>
      <c r="C26" s="8">
        <v>35</v>
      </c>
      <c r="D26" s="8">
        <v>30</v>
      </c>
      <c r="E26" s="8">
        <f t="shared" si="4"/>
        <v>-5</v>
      </c>
      <c r="G26" s="17">
        <f>10.9*35</f>
        <v>381.5</v>
      </c>
      <c r="H26" s="17">
        <f>10.9*30</f>
        <v>327</v>
      </c>
      <c r="I26" s="17">
        <f t="shared" si="5"/>
        <v>-54.5</v>
      </c>
    </row>
    <row r="27" spans="1:9" ht="15" customHeight="1" x14ac:dyDescent="0.35">
      <c r="A27" s="16" t="s">
        <v>23</v>
      </c>
      <c r="C27" s="8"/>
      <c r="D27" s="8">
        <v>60</v>
      </c>
      <c r="E27" s="14">
        <f t="shared" si="4"/>
        <v>60</v>
      </c>
      <c r="G27" s="17"/>
      <c r="H27" s="17">
        <f>10.9*60</f>
        <v>654</v>
      </c>
      <c r="I27" s="18">
        <f t="shared" si="5"/>
        <v>654</v>
      </c>
    </row>
    <row r="28" spans="1:9" ht="15" customHeight="1" x14ac:dyDescent="0.35">
      <c r="A28" s="16" t="s">
        <v>24</v>
      </c>
      <c r="C28" s="8"/>
      <c r="D28" s="8">
        <v>30</v>
      </c>
      <c r="E28" s="14">
        <f t="shared" si="4"/>
        <v>30</v>
      </c>
      <c r="G28" s="17"/>
      <c r="H28" s="17">
        <f>10.9*30</f>
        <v>327</v>
      </c>
      <c r="I28" s="18">
        <f t="shared" si="5"/>
        <v>327</v>
      </c>
    </row>
    <row r="29" spans="1:9" ht="5.0999999999999996" customHeight="1" x14ac:dyDescent="0.35"/>
    <row r="30" spans="1:9" x14ac:dyDescent="0.35">
      <c r="C30" s="3" t="s">
        <v>1</v>
      </c>
      <c r="D30" s="3"/>
      <c r="E30" s="3"/>
      <c r="G30" s="3" t="s">
        <v>2</v>
      </c>
      <c r="H30" s="3"/>
      <c r="I30" s="3"/>
    </row>
    <row r="31" spans="1:9" x14ac:dyDescent="0.35">
      <c r="A31" s="5" t="s">
        <v>25</v>
      </c>
      <c r="C31" s="6" t="s">
        <v>4</v>
      </c>
      <c r="D31" s="6" t="s">
        <v>5</v>
      </c>
      <c r="E31" s="6" t="s">
        <v>6</v>
      </c>
      <c r="G31" s="6" t="s">
        <v>4</v>
      </c>
      <c r="H31" s="6" t="s">
        <v>5</v>
      </c>
      <c r="I31" s="6" t="s">
        <v>6</v>
      </c>
    </row>
    <row r="32" spans="1:9" ht="15" customHeight="1" x14ac:dyDescent="0.35">
      <c r="A32" s="16" t="s">
        <v>26</v>
      </c>
      <c r="C32" s="8"/>
      <c r="D32" s="8">
        <v>300</v>
      </c>
      <c r="E32" s="14">
        <f>SUM(D32)-C32</f>
        <v>300</v>
      </c>
      <c r="G32" s="10"/>
      <c r="H32" s="10">
        <f>10.9*300</f>
        <v>3270</v>
      </c>
      <c r="I32" s="11">
        <f>SUM(H32)-G32</f>
        <v>3270</v>
      </c>
    </row>
    <row r="33" spans="1:9" ht="15" customHeight="1" x14ac:dyDescent="0.35">
      <c r="A33" s="7" t="s">
        <v>27</v>
      </c>
      <c r="C33" s="8">
        <v>100</v>
      </c>
      <c r="D33" s="8">
        <v>100</v>
      </c>
      <c r="E33" s="8">
        <f t="shared" ref="E33:E51" si="6">SUM(D33)-C33</f>
        <v>0</v>
      </c>
      <c r="G33" s="10">
        <f>10.9*100</f>
        <v>1090</v>
      </c>
      <c r="H33" s="10">
        <f>10.9*100</f>
        <v>1090</v>
      </c>
      <c r="I33" s="10">
        <f t="shared" ref="I33:I51" si="7">SUM(H33)-G33</f>
        <v>0</v>
      </c>
    </row>
    <row r="34" spans="1:9" ht="15" customHeight="1" x14ac:dyDescent="0.35">
      <c r="A34" s="7" t="s">
        <v>28</v>
      </c>
      <c r="C34" s="8">
        <v>300</v>
      </c>
      <c r="D34" s="8">
        <v>300</v>
      </c>
      <c r="E34" s="8">
        <f t="shared" si="6"/>
        <v>0</v>
      </c>
      <c r="G34" s="10">
        <f>10.9*300</f>
        <v>3270</v>
      </c>
      <c r="H34" s="10">
        <f>10.9*300</f>
        <v>3270</v>
      </c>
      <c r="I34" s="10">
        <f t="shared" si="7"/>
        <v>0</v>
      </c>
    </row>
    <row r="35" spans="1:9" ht="15" customHeight="1" x14ac:dyDescent="0.35">
      <c r="A35" s="7" t="s">
        <v>29</v>
      </c>
      <c r="C35" s="8">
        <v>200</v>
      </c>
      <c r="D35" s="8">
        <v>300</v>
      </c>
      <c r="E35" s="14">
        <f t="shared" si="6"/>
        <v>100</v>
      </c>
      <c r="G35" s="10">
        <f>10.9*200</f>
        <v>2180</v>
      </c>
      <c r="H35" s="10">
        <f>10.9*300</f>
        <v>3270</v>
      </c>
      <c r="I35" s="11">
        <f t="shared" si="7"/>
        <v>1090</v>
      </c>
    </row>
    <row r="36" spans="1:9" ht="15" customHeight="1" x14ac:dyDescent="0.35">
      <c r="A36" s="7" t="s">
        <v>30</v>
      </c>
      <c r="C36" s="8">
        <v>100</v>
      </c>
      <c r="D36" s="8">
        <v>150</v>
      </c>
      <c r="E36" s="14">
        <f t="shared" si="6"/>
        <v>50</v>
      </c>
      <c r="G36" s="10">
        <f>10.9*100</f>
        <v>1090</v>
      </c>
      <c r="H36" s="10">
        <f>10.9*150</f>
        <v>1635</v>
      </c>
      <c r="I36" s="11">
        <f t="shared" si="7"/>
        <v>545</v>
      </c>
    </row>
    <row r="37" spans="1:9" ht="15" customHeight="1" x14ac:dyDescent="0.35">
      <c r="A37" s="7" t="s">
        <v>31</v>
      </c>
      <c r="C37" s="8">
        <v>200</v>
      </c>
      <c r="D37" s="8">
        <v>300</v>
      </c>
      <c r="E37" s="14">
        <f t="shared" si="6"/>
        <v>100</v>
      </c>
      <c r="G37" s="10">
        <f>10.9*200</f>
        <v>2180</v>
      </c>
      <c r="H37" s="10">
        <f>10.9*300</f>
        <v>3270</v>
      </c>
      <c r="I37" s="11">
        <f t="shared" si="7"/>
        <v>1090</v>
      </c>
    </row>
    <row r="38" spans="1:9" ht="30" customHeight="1" x14ac:dyDescent="0.35">
      <c r="A38" s="19" t="s">
        <v>32</v>
      </c>
      <c r="C38" s="8">
        <v>300</v>
      </c>
      <c r="D38" s="8">
        <v>300</v>
      </c>
      <c r="E38" s="8">
        <f t="shared" si="6"/>
        <v>0</v>
      </c>
      <c r="G38" s="10">
        <f>10.9*300</f>
        <v>3270</v>
      </c>
      <c r="H38" s="10">
        <f>10.9*300</f>
        <v>3270</v>
      </c>
      <c r="I38" s="10">
        <f t="shared" si="7"/>
        <v>0</v>
      </c>
    </row>
    <row r="39" spans="1:9" ht="30" customHeight="1" x14ac:dyDescent="0.35">
      <c r="A39" s="19" t="s">
        <v>33</v>
      </c>
      <c r="C39" s="8">
        <v>100</v>
      </c>
      <c r="D39" s="8">
        <v>150</v>
      </c>
      <c r="E39" s="14">
        <f t="shared" si="6"/>
        <v>50</v>
      </c>
      <c r="G39" s="10">
        <f>10.9*100</f>
        <v>1090</v>
      </c>
      <c r="H39" s="10">
        <f>10.9*150</f>
        <v>1635</v>
      </c>
      <c r="I39" s="11">
        <f t="shared" si="7"/>
        <v>545</v>
      </c>
    </row>
    <row r="40" spans="1:9" ht="30" customHeight="1" x14ac:dyDescent="0.35">
      <c r="A40" s="19" t="s">
        <v>34</v>
      </c>
      <c r="C40" s="8">
        <v>100</v>
      </c>
      <c r="D40" s="8">
        <v>200</v>
      </c>
      <c r="E40" s="14">
        <f t="shared" si="6"/>
        <v>100</v>
      </c>
      <c r="G40" s="10">
        <f>10.9*100</f>
        <v>1090</v>
      </c>
      <c r="H40" s="10">
        <f>10.9*200</f>
        <v>2180</v>
      </c>
      <c r="I40" s="11">
        <f t="shared" si="7"/>
        <v>1090</v>
      </c>
    </row>
    <row r="41" spans="1:9" ht="30" customHeight="1" x14ac:dyDescent="0.35">
      <c r="A41" s="20" t="s">
        <v>35</v>
      </c>
      <c r="C41" s="8"/>
      <c r="D41" s="8">
        <v>300</v>
      </c>
      <c r="E41" s="14">
        <f t="shared" si="6"/>
        <v>300</v>
      </c>
      <c r="G41" s="10"/>
      <c r="H41" s="10">
        <f>10.9*300</f>
        <v>3270</v>
      </c>
      <c r="I41" s="11">
        <f t="shared" si="7"/>
        <v>3270</v>
      </c>
    </row>
    <row r="42" spans="1:9" ht="30" customHeight="1" x14ac:dyDescent="0.35">
      <c r="A42" s="20" t="s">
        <v>36</v>
      </c>
      <c r="C42" s="8"/>
      <c r="D42" s="8">
        <v>300</v>
      </c>
      <c r="E42" s="14">
        <f t="shared" si="6"/>
        <v>300</v>
      </c>
      <c r="G42" s="10"/>
      <c r="H42" s="10">
        <f>10.9*300</f>
        <v>3270</v>
      </c>
      <c r="I42" s="11">
        <f t="shared" si="7"/>
        <v>3270</v>
      </c>
    </row>
    <row r="43" spans="1:9" ht="30" customHeight="1" x14ac:dyDescent="0.35">
      <c r="A43" s="20" t="s">
        <v>37</v>
      </c>
      <c r="C43" s="8"/>
      <c r="D43" s="8">
        <v>150</v>
      </c>
      <c r="E43" s="14">
        <f t="shared" si="6"/>
        <v>150</v>
      </c>
      <c r="G43" s="10"/>
      <c r="H43" s="10">
        <f>10.9*150</f>
        <v>1635</v>
      </c>
      <c r="I43" s="11">
        <f t="shared" si="7"/>
        <v>1635</v>
      </c>
    </row>
    <row r="44" spans="1:9" ht="15" customHeight="1" x14ac:dyDescent="0.35">
      <c r="A44" s="19" t="s">
        <v>38</v>
      </c>
      <c r="C44" s="8">
        <v>300</v>
      </c>
      <c r="D44" s="8">
        <v>300</v>
      </c>
      <c r="E44" s="8">
        <f t="shared" si="6"/>
        <v>0</v>
      </c>
      <c r="G44" s="10">
        <f>10.9*300</f>
        <v>3270</v>
      </c>
      <c r="H44" s="10">
        <f>10.9*300</f>
        <v>3270</v>
      </c>
      <c r="I44" s="10">
        <f t="shared" si="7"/>
        <v>0</v>
      </c>
    </row>
    <row r="45" spans="1:9" ht="15" customHeight="1" x14ac:dyDescent="0.35">
      <c r="A45" s="20" t="s">
        <v>39</v>
      </c>
      <c r="C45" s="8"/>
      <c r="D45" s="8">
        <v>300</v>
      </c>
      <c r="E45" s="14">
        <f t="shared" si="6"/>
        <v>300</v>
      </c>
      <c r="G45" s="10"/>
      <c r="H45" s="10">
        <f>10.9*300</f>
        <v>3270</v>
      </c>
      <c r="I45" s="11">
        <f t="shared" si="7"/>
        <v>3270</v>
      </c>
    </row>
    <row r="46" spans="1:9" ht="15" customHeight="1" x14ac:dyDescent="0.35">
      <c r="A46" s="20" t="s">
        <v>40</v>
      </c>
      <c r="C46" s="8"/>
      <c r="D46" s="8">
        <v>150</v>
      </c>
      <c r="E46" s="14">
        <f t="shared" si="6"/>
        <v>150</v>
      </c>
      <c r="G46" s="10"/>
      <c r="H46" s="10">
        <f>10.9*150</f>
        <v>1635</v>
      </c>
      <c r="I46" s="11">
        <f t="shared" si="7"/>
        <v>1635</v>
      </c>
    </row>
    <row r="47" spans="1:9" ht="15" customHeight="1" x14ac:dyDescent="0.35">
      <c r="A47" s="19" t="s">
        <v>41</v>
      </c>
      <c r="C47" s="8">
        <v>100</v>
      </c>
      <c r="D47" s="8">
        <v>100</v>
      </c>
      <c r="E47" s="8">
        <f t="shared" si="6"/>
        <v>0</v>
      </c>
      <c r="G47" s="10">
        <f t="shared" ref="G47:H49" si="8">10.9*100</f>
        <v>1090</v>
      </c>
      <c r="H47" s="10">
        <f t="shared" si="8"/>
        <v>1090</v>
      </c>
      <c r="I47" s="10">
        <f t="shared" si="7"/>
        <v>0</v>
      </c>
    </row>
    <row r="48" spans="1:9" ht="15" customHeight="1" x14ac:dyDescent="0.35">
      <c r="A48" s="19" t="s">
        <v>42</v>
      </c>
      <c r="C48" s="8">
        <v>100</v>
      </c>
      <c r="D48" s="8">
        <v>100</v>
      </c>
      <c r="E48" s="8">
        <f t="shared" si="6"/>
        <v>0</v>
      </c>
      <c r="G48" s="10">
        <f t="shared" si="8"/>
        <v>1090</v>
      </c>
      <c r="H48" s="10">
        <f t="shared" si="8"/>
        <v>1090</v>
      </c>
      <c r="I48" s="10">
        <f t="shared" si="7"/>
        <v>0</v>
      </c>
    </row>
    <row r="49" spans="1:9" ht="15" customHeight="1" x14ac:dyDescent="0.35">
      <c r="A49" s="19" t="s">
        <v>43</v>
      </c>
      <c r="C49" s="8">
        <v>100</v>
      </c>
      <c r="D49" s="8">
        <v>100</v>
      </c>
      <c r="E49" s="8">
        <f t="shared" si="6"/>
        <v>0</v>
      </c>
      <c r="G49" s="10">
        <f t="shared" si="8"/>
        <v>1090</v>
      </c>
      <c r="H49" s="10">
        <f t="shared" si="8"/>
        <v>1090</v>
      </c>
      <c r="I49" s="10">
        <f t="shared" si="7"/>
        <v>0</v>
      </c>
    </row>
    <row r="50" spans="1:9" ht="15" customHeight="1" x14ac:dyDescent="0.35">
      <c r="A50" s="19" t="s">
        <v>44</v>
      </c>
      <c r="C50" s="8">
        <v>700</v>
      </c>
      <c r="D50" s="8">
        <v>700</v>
      </c>
      <c r="E50" s="8">
        <f t="shared" si="6"/>
        <v>0</v>
      </c>
      <c r="G50" s="10">
        <f>10.9*700</f>
        <v>7630</v>
      </c>
      <c r="H50" s="10">
        <f>10.9*700</f>
        <v>7630</v>
      </c>
      <c r="I50" s="10">
        <f t="shared" si="7"/>
        <v>0</v>
      </c>
    </row>
    <row r="51" spans="1:9" ht="15" customHeight="1" x14ac:dyDescent="0.35">
      <c r="A51" s="19" t="s">
        <v>45</v>
      </c>
      <c r="C51" s="8">
        <v>2000</v>
      </c>
      <c r="D51" s="8">
        <v>2000</v>
      </c>
      <c r="E51" s="8">
        <f t="shared" si="6"/>
        <v>0</v>
      </c>
      <c r="G51" s="10">
        <f>10.9*2000</f>
        <v>21800</v>
      </c>
      <c r="H51" s="10">
        <f>10.9*2000</f>
        <v>21800</v>
      </c>
      <c r="I51" s="10">
        <f t="shared" si="7"/>
        <v>0</v>
      </c>
    </row>
  </sheetData>
  <mergeCells count="8">
    <mergeCell ref="C30:E30"/>
    <mergeCell ref="G30:I30"/>
    <mergeCell ref="C1:E1"/>
    <mergeCell ref="G1:I1"/>
    <mergeCell ref="C10:E10"/>
    <mergeCell ref="G10:I10"/>
    <mergeCell ref="C19:E19"/>
    <mergeCell ref="G19:I19"/>
  </mergeCells>
  <phoneticPr fontId="2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障害者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障害者基幹相談支援センター 国分寺市</dc:creator>
  <cp:lastModifiedBy>障害者基幹相談支援センター 国分寺市</cp:lastModifiedBy>
  <dcterms:created xsi:type="dcterms:W3CDTF">2024-02-28T01:40:12Z</dcterms:created>
  <dcterms:modified xsi:type="dcterms:W3CDTF">2024-02-28T01:41:08Z</dcterms:modified>
</cp:coreProperties>
</file>